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6750" activeTab="0"/>
  </bookViews>
  <sheets>
    <sheet name="Приложение №3.1" sheetId="1" r:id="rId1"/>
  </sheets>
  <definedNames>
    <definedName name="_xlnm.Print_Area" localSheetId="0">'Приложение №3.1'!$A$1:$V$41</definedName>
  </definedNames>
  <calcPr fullCalcOnLoad="1"/>
</workbook>
</file>

<file path=xl/sharedStrings.xml><?xml version="1.0" encoding="utf-8"?>
<sst xmlns="http://schemas.openxmlformats.org/spreadsheetml/2006/main" count="86" uniqueCount="68">
  <si>
    <t>%</t>
  </si>
  <si>
    <t>Единицы измерения</t>
  </si>
  <si>
    <t>4.1.</t>
  </si>
  <si>
    <t>4.2.</t>
  </si>
  <si>
    <t>4.3.</t>
  </si>
  <si>
    <t>4.4.</t>
  </si>
  <si>
    <t>Утверждаю</t>
  </si>
  <si>
    <t xml:space="preserve">№ п.п. </t>
  </si>
  <si>
    <t>Наименование</t>
  </si>
  <si>
    <t>2006 год  (факт)</t>
  </si>
  <si>
    <t>2007 год  (ожидаемое)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</si>
  <si>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</si>
  <si>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</si>
  <si>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</si>
  <si>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</si>
  <si>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</si>
  <si>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</si>
  <si>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</si>
  <si>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</si>
  <si>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</si>
  <si>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</si>
  <si>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</si>
  <si>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</si>
  <si>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Отпуск в сеть </t>
  </si>
  <si>
    <t>млн.кВтч</t>
  </si>
  <si>
    <t>Потери в электрических сетях</t>
  </si>
  <si>
    <t>Относительные потери (2/1)</t>
  </si>
  <si>
    <t>В том числе:</t>
  </si>
  <si>
    <t>Потребителям ЭСО1</t>
  </si>
  <si>
    <t>Потребителям ЭСО2</t>
  </si>
  <si>
    <t>Потребителям ЭСО…</t>
  </si>
  <si>
    <t>собственное потребление Исполнителя</t>
  </si>
  <si>
    <t>Исполнитель</t>
  </si>
  <si>
    <t>Приложение № 3.1</t>
  </si>
  <si>
    <t>Форма "Плановый баланс электрической энергии (мощности) в сетях Исполнителя и расчетная (плановая) стоимость услуг Исполнителя"</t>
  </si>
  <si>
    <t>5.</t>
  </si>
  <si>
    <t>Отпуск из сети в точках отпуска</t>
  </si>
  <si>
    <t>6.</t>
  </si>
  <si>
    <t>8.</t>
  </si>
  <si>
    <t>9.</t>
  </si>
  <si>
    <t>Заказчик</t>
  </si>
  <si>
    <t>в мес.</t>
  </si>
  <si>
    <t>НДС</t>
  </si>
  <si>
    <t>Сумма</t>
  </si>
  <si>
    <t>Стоимость услуг по передаче эл.эн.</t>
  </si>
  <si>
    <t>Генеральный директор</t>
  </si>
  <si>
    <t>ЗАО "АЭСК"</t>
  </si>
  <si>
    <t>И.Б.Конушкин</t>
  </si>
  <si>
    <t>к договору оказания услуг</t>
  </si>
  <si>
    <t>по передаче электроэнергии № ______</t>
  </si>
  <si>
    <t>тыс.руб.</t>
  </si>
  <si>
    <t>Присоединенная мощность</t>
  </si>
  <si>
    <t>10.</t>
  </si>
  <si>
    <t>МВА</t>
  </si>
  <si>
    <t xml:space="preserve">тыс.руб/МВА </t>
  </si>
  <si>
    <t xml:space="preserve">"____"  ___________2011 года </t>
  </si>
  <si>
    <t xml:space="preserve">"____"  __________________20___ года </t>
  </si>
  <si>
    <t>"Тулэнерго" ОАО "МРСК Центра и Приволжья"</t>
  </si>
  <si>
    <t>Заместитель ген.директора - директор филиала</t>
  </si>
  <si>
    <t xml:space="preserve">Ю.Н.Тимонин </t>
  </si>
  <si>
    <t>Одноставочный тариф</t>
  </si>
  <si>
    <t>2014 года</t>
  </si>
  <si>
    <t>2014 год (план)</t>
  </si>
  <si>
    <t>2014 год             1 квартал</t>
  </si>
  <si>
    <t>2014 год             2 квартал</t>
  </si>
  <si>
    <t>2014 год             3 квартал</t>
  </si>
  <si>
    <t>2014 год             4 квартал</t>
  </si>
  <si>
    <t>МВт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</si>
</sst>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-mmm\-yyyy;@"/>
    <numFmt numFmtId="165" formatCode="0.0"/>
    <numFmt numFmtId="166" formatCode="0.000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dd\-mmm\-yy"/>
    <numFmt numFmtId="174" formatCode="000000"/>
    <numFmt numFmtId="175" formatCode="[$-FC19]d\ mmmm\ yyyy\ &quot;г.&quot;"/>
    <numFmt numFmtId="176" formatCode="#,##0.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Arial Cyr"/>
      <family val="2"/>
    </font>
    <font>
      <sz val="2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6"/>
      <name val="Antique Olive"/>
      <family val="2"/>
    </font>
    <font>
      <b/>
      <sz val="16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5" fillId="0" borderId="14" xfId="53" applyFont="1" applyFill="1" applyBorder="1" applyAlignment="1">
      <alignment horizontal="center" vertical="center"/>
      <protection/>
    </xf>
    <xf numFmtId="176" fontId="17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1" xfId="0" applyNumberFormat="1" applyFont="1" applyBorder="1" applyAlignment="1">
      <alignment horizontal="left"/>
    </xf>
    <xf numFmtId="0" fontId="20" fillId="0" borderId="11" xfId="0" applyFont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2" fontId="8" fillId="0" borderId="14" xfId="0" applyNumberFormat="1" applyFont="1" applyBorder="1" applyAlignment="1">
      <alignment vertical="center"/>
    </xf>
    <xf numFmtId="2" fontId="8" fillId="0" borderId="14" xfId="0" applyNumberFormat="1" applyFont="1" applyFill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9" fillId="0" borderId="17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13" fillId="0" borderId="11" xfId="0" applyFont="1" applyBorder="1" applyAlignment="1">
      <alignment/>
    </xf>
    <xf numFmtId="166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 форма 3 и 3.1 Зая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75" zoomScaleNormal="75" zoomScaleSheetLayoutView="75" zoomScalePageLayoutView="49" workbookViewId="0" topLeftCell="A1">
      <selection activeCell="F15" sqref="F15"/>
    </sheetView>
  </sheetViews>
  <sheetFormatPr defaultColWidth="9.00390625" defaultRowHeight="12.75"/>
  <cols>
    <col min="1" max="1" width="6.125" style="28" customWidth="1"/>
    <col min="2" max="2" width="45.00390625" style="9" customWidth="1"/>
    <col min="3" max="3" width="15.25390625" style="9" customWidth="1"/>
    <col min="4" max="4" width="15.75390625" style="9" hidden="1" customWidth="1"/>
    <col min="5" max="5" width="16.875" style="9" hidden="1" customWidth="1"/>
    <col min="6" max="6" width="13.75390625" style="9" customWidth="1"/>
    <col min="7" max="7" width="15.25390625" style="9" customWidth="1"/>
    <col min="8" max="10" width="13.125" style="9" customWidth="1"/>
    <col min="11" max="11" width="13.125" style="45" customWidth="1"/>
    <col min="12" max="12" width="12.75390625" style="45" customWidth="1"/>
    <col min="13" max="14" width="13.125" style="45" customWidth="1"/>
    <col min="15" max="15" width="12.375" style="45" customWidth="1"/>
    <col min="16" max="17" width="13.125" style="45" customWidth="1"/>
    <col min="18" max="18" width="12.875" style="45" customWidth="1"/>
    <col min="19" max="19" width="13.125" style="45" customWidth="1"/>
    <col min="20" max="22" width="12.375" style="9" customWidth="1"/>
    <col min="23" max="23" width="23.25390625" style="9" bestFit="1" customWidth="1"/>
    <col min="24" max="16384" width="9.125" style="9" customWidth="1"/>
  </cols>
  <sheetData>
    <row r="1" spans="1:18" s="2" customFormat="1" ht="20.25">
      <c r="A1" s="1"/>
      <c r="K1" s="38"/>
      <c r="L1" s="38"/>
      <c r="M1" s="38"/>
      <c r="N1" s="38"/>
      <c r="O1" s="38"/>
      <c r="P1" s="38"/>
      <c r="Q1" s="38"/>
      <c r="R1" s="65" t="s">
        <v>33</v>
      </c>
    </row>
    <row r="2" spans="1:20" s="2" customFormat="1" ht="20.25">
      <c r="A2" s="32"/>
      <c r="B2" s="31"/>
      <c r="C2" s="53" t="s">
        <v>6</v>
      </c>
      <c r="D2" s="54"/>
      <c r="E2" s="54"/>
      <c r="F2" s="54"/>
      <c r="G2" s="54"/>
      <c r="H2" s="54"/>
      <c r="I2" s="54"/>
      <c r="J2" s="54"/>
      <c r="K2" s="55" t="s">
        <v>6</v>
      </c>
      <c r="L2" s="56"/>
      <c r="M2" s="56"/>
      <c r="N2" s="56"/>
      <c r="O2" s="38"/>
      <c r="P2" s="38"/>
      <c r="Q2" s="38"/>
      <c r="R2" s="65" t="s">
        <v>48</v>
      </c>
      <c r="S2" s="30"/>
      <c r="T2" s="30"/>
    </row>
    <row r="3" spans="1:21" s="2" customFormat="1" ht="20.25">
      <c r="A3" s="32"/>
      <c r="B3" s="31"/>
      <c r="C3" s="53"/>
      <c r="D3" s="54"/>
      <c r="E3" s="54"/>
      <c r="F3" s="54"/>
      <c r="G3" s="54"/>
      <c r="H3" s="86"/>
      <c r="I3" s="54"/>
      <c r="J3" s="54"/>
      <c r="K3" s="55"/>
      <c r="L3" s="56"/>
      <c r="M3" s="56"/>
      <c r="N3" s="56"/>
      <c r="O3" s="38"/>
      <c r="P3" s="38"/>
      <c r="Q3" s="38"/>
      <c r="R3" s="65" t="s">
        <v>49</v>
      </c>
      <c r="T3" s="30"/>
      <c r="U3" s="30"/>
    </row>
    <row r="4" spans="1:21" s="2" customFormat="1" ht="20.25">
      <c r="A4" s="32"/>
      <c r="B4" s="31"/>
      <c r="C4" s="87" t="s">
        <v>58</v>
      </c>
      <c r="D4" s="86"/>
      <c r="E4" s="86"/>
      <c r="F4" s="86"/>
      <c r="G4" s="86"/>
      <c r="H4" s="86"/>
      <c r="I4" s="54"/>
      <c r="J4" s="54"/>
      <c r="K4" s="57" t="s">
        <v>45</v>
      </c>
      <c r="L4" s="56"/>
      <c r="M4" s="56"/>
      <c r="N4" s="56"/>
      <c r="O4" s="38"/>
      <c r="P4" s="38"/>
      <c r="Q4" s="38"/>
      <c r="R4" s="64" t="s">
        <v>56</v>
      </c>
      <c r="S4" s="56"/>
      <c r="T4" s="56"/>
      <c r="U4" s="56"/>
    </row>
    <row r="5" spans="1:22" s="2" customFormat="1" ht="20.25">
      <c r="A5" s="32"/>
      <c r="B5" s="31"/>
      <c r="C5" s="58" t="s">
        <v>57</v>
      </c>
      <c r="D5" s="86"/>
      <c r="E5" s="86"/>
      <c r="F5" s="86"/>
      <c r="G5" s="86"/>
      <c r="H5" s="86"/>
      <c r="I5" s="54"/>
      <c r="J5" s="54"/>
      <c r="K5" s="59" t="s">
        <v>46</v>
      </c>
      <c r="L5" s="56"/>
      <c r="M5" s="56"/>
      <c r="N5" s="56"/>
      <c r="O5" s="38"/>
      <c r="P5" s="38"/>
      <c r="Q5" s="38"/>
      <c r="R5" s="38"/>
      <c r="S5" s="39"/>
      <c r="T5" s="29"/>
      <c r="U5" s="29"/>
      <c r="V5" s="29"/>
    </row>
    <row r="6" spans="1:22" s="2" customFormat="1" ht="20.25">
      <c r="A6" s="32"/>
      <c r="B6" s="31"/>
      <c r="C6" s="54"/>
      <c r="D6" s="54"/>
      <c r="E6" s="54"/>
      <c r="F6" s="54"/>
      <c r="G6" s="54"/>
      <c r="H6" s="54"/>
      <c r="I6" s="54"/>
      <c r="J6" s="54"/>
      <c r="K6" s="59"/>
      <c r="L6" s="56"/>
      <c r="M6" s="56"/>
      <c r="N6" s="56"/>
      <c r="O6" s="38"/>
      <c r="P6" s="38"/>
      <c r="Q6" s="38"/>
      <c r="R6" s="38"/>
      <c r="S6" s="39"/>
      <c r="T6" s="29"/>
      <c r="U6" s="29"/>
      <c r="V6" s="29"/>
    </row>
    <row r="7" spans="1:22" s="2" customFormat="1" ht="20.25">
      <c r="A7" s="32"/>
      <c r="B7" s="31"/>
      <c r="C7" s="60"/>
      <c r="D7" s="61"/>
      <c r="E7" s="61"/>
      <c r="F7" s="61"/>
      <c r="G7" s="87" t="s">
        <v>59</v>
      </c>
      <c r="H7" s="88"/>
      <c r="I7" s="54"/>
      <c r="J7" s="54"/>
      <c r="K7" s="62"/>
      <c r="L7" s="63"/>
      <c r="M7" s="59" t="s">
        <v>47</v>
      </c>
      <c r="N7" s="59"/>
      <c r="O7" s="38"/>
      <c r="P7" s="38"/>
      <c r="Q7" s="38"/>
      <c r="R7" s="38"/>
      <c r="S7" s="39"/>
      <c r="T7" s="29"/>
      <c r="U7" s="29"/>
      <c r="V7" s="29"/>
    </row>
    <row r="8" spans="1:22" s="2" customFormat="1" ht="20.25">
      <c r="A8" s="32"/>
      <c r="B8" s="31"/>
      <c r="C8" s="58" t="s">
        <v>55</v>
      </c>
      <c r="D8" s="54"/>
      <c r="E8" s="54"/>
      <c r="F8" s="54"/>
      <c r="G8" s="93" t="s">
        <v>61</v>
      </c>
      <c r="H8" s="54"/>
      <c r="I8" s="54"/>
      <c r="J8" s="54"/>
      <c r="K8" s="64" t="s">
        <v>55</v>
      </c>
      <c r="L8" s="56"/>
      <c r="M8" s="94" t="s">
        <v>61</v>
      </c>
      <c r="N8" s="94"/>
      <c r="O8" s="38"/>
      <c r="P8" s="38"/>
      <c r="Q8" s="38"/>
      <c r="R8" s="38"/>
      <c r="S8" s="39"/>
      <c r="T8" s="29"/>
      <c r="U8" s="29"/>
      <c r="V8" s="29"/>
    </row>
    <row r="9" spans="1:22" s="2" customFormat="1" ht="20.25">
      <c r="A9" s="32"/>
      <c r="B9" s="31"/>
      <c r="C9" s="31"/>
      <c r="D9" s="31"/>
      <c r="E9" s="31"/>
      <c r="F9" s="31"/>
      <c r="G9" s="31"/>
      <c r="H9" s="31"/>
      <c r="I9" s="31"/>
      <c r="J9" s="31"/>
      <c r="K9" s="40"/>
      <c r="L9" s="40"/>
      <c r="M9" s="40"/>
      <c r="N9" s="40"/>
      <c r="O9" s="38"/>
      <c r="P9" s="38"/>
      <c r="Q9" s="38"/>
      <c r="R9" s="38"/>
      <c r="S9" s="39"/>
      <c r="T9" s="29"/>
      <c r="U9" s="29"/>
      <c r="V9" s="29"/>
    </row>
    <row r="10" spans="1:22" s="3" customFormat="1" ht="27">
      <c r="A10" s="116" t="s">
        <v>34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/>
      <c r="P10" s="117"/>
      <c r="Q10" s="117"/>
      <c r="R10" s="117"/>
      <c r="S10" s="117"/>
      <c r="T10" s="117"/>
      <c r="U10" s="117"/>
      <c r="V10" s="117"/>
    </row>
    <row r="11" spans="1:23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41"/>
      <c r="L11" s="41"/>
      <c r="M11" s="41"/>
      <c r="N11" s="42"/>
      <c r="O11" s="43"/>
      <c r="P11" s="43"/>
      <c r="Q11" s="43"/>
      <c r="R11" s="43"/>
      <c r="S11" s="43"/>
      <c r="T11" s="6"/>
      <c r="U11" s="6"/>
      <c r="V11" s="7"/>
      <c r="W11" s="8"/>
    </row>
    <row r="12" spans="1:22" s="15" customFormat="1" ht="31.5">
      <c r="A12" s="10" t="s">
        <v>7</v>
      </c>
      <c r="B12" s="11" t="s">
        <v>8</v>
      </c>
      <c r="C12" s="12" t="s">
        <v>1</v>
      </c>
      <c r="D12" s="13" t="s">
        <v>9</v>
      </c>
      <c r="E12" s="13" t="s">
        <v>10</v>
      </c>
      <c r="F12" s="13" t="s">
        <v>62</v>
      </c>
      <c r="G12" s="13" t="s">
        <v>63</v>
      </c>
      <c r="H12" s="13" t="s">
        <v>64</v>
      </c>
      <c r="I12" s="13" t="s">
        <v>65</v>
      </c>
      <c r="J12" s="13" t="s">
        <v>66</v>
      </c>
      <c r="K12" s="44" t="s">
        <v>11</v>
      </c>
      <c r="L12" s="44" t="s">
        <v>12</v>
      </c>
      <c r="M12" s="44" t="s">
        <v>13</v>
      </c>
      <c r="N12" s="44" t="s">
        <v>14</v>
      </c>
      <c r="O12" s="44" t="s">
        <v>15</v>
      </c>
      <c r="P12" s="44" t="s">
        <v>16</v>
      </c>
      <c r="Q12" s="44" t="s">
        <v>17</v>
      </c>
      <c r="R12" s="44" t="s">
        <v>18</v>
      </c>
      <c r="S12" s="44" t="s">
        <v>19</v>
      </c>
      <c r="T12" s="14" t="s">
        <v>20</v>
      </c>
      <c r="U12" s="14" t="s">
        <v>21</v>
      </c>
      <c r="V12" s="14" t="s">
        <v>22</v>
      </c>
    </row>
    <row r="13" spans="1:22" ht="29.25" customHeight="1">
      <c r="A13" s="104">
        <v>1</v>
      </c>
      <c r="B13" s="101" t="s">
        <v>23</v>
      </c>
      <c r="C13" s="17" t="s">
        <v>24</v>
      </c>
      <c r="D13" s="18">
        <f>D15+D18</f>
        <v>0</v>
      </c>
      <c r="E13" s="18">
        <f>E15+E18</f>
        <v>0</v>
      </c>
      <c r="F13" s="77">
        <f>SUM(G13:J13)</f>
        <v>145.642</v>
      </c>
      <c r="G13" s="77">
        <f>SUM(K13:M13)</f>
        <v>42.172</v>
      </c>
      <c r="H13" s="77">
        <f>SUM(N13:P13)</f>
        <v>30.81</v>
      </c>
      <c r="I13" s="77">
        <f>SUM(Q13:S13)</f>
        <v>31.160000000000004</v>
      </c>
      <c r="J13" s="77">
        <f>SUM(T13:V13)</f>
        <v>41.5</v>
      </c>
      <c r="K13" s="78">
        <v>14.352</v>
      </c>
      <c r="L13" s="78">
        <v>14.55</v>
      </c>
      <c r="M13" s="78">
        <v>13.27</v>
      </c>
      <c r="N13" s="78">
        <v>11.54</v>
      </c>
      <c r="O13" s="78">
        <v>9.68</v>
      </c>
      <c r="P13" s="79">
        <v>9.59</v>
      </c>
      <c r="Q13" s="79">
        <v>10.2</v>
      </c>
      <c r="R13" s="79">
        <v>10.47</v>
      </c>
      <c r="S13" s="79">
        <v>10.49</v>
      </c>
      <c r="T13" s="77">
        <v>12.84</v>
      </c>
      <c r="U13" s="77">
        <v>13.35</v>
      </c>
      <c r="V13" s="77">
        <v>15.31</v>
      </c>
    </row>
    <row r="14" spans="1:22" ht="23.25" customHeight="1">
      <c r="A14" s="104"/>
      <c r="B14" s="102"/>
      <c r="C14" s="19" t="s">
        <v>67</v>
      </c>
      <c r="D14" s="20"/>
      <c r="E14" s="20"/>
      <c r="F14" s="77">
        <v>19.57</v>
      </c>
      <c r="G14" s="77">
        <v>23.953</v>
      </c>
      <c r="H14" s="77">
        <v>15.781</v>
      </c>
      <c r="I14" s="77">
        <v>15.183</v>
      </c>
      <c r="J14" s="77">
        <v>23.363</v>
      </c>
      <c r="K14" s="77">
        <v>24.533</v>
      </c>
      <c r="L14" s="77">
        <v>23.763</v>
      </c>
      <c r="M14" s="77">
        <v>23.563</v>
      </c>
      <c r="N14" s="77">
        <v>17.373</v>
      </c>
      <c r="O14" s="77">
        <v>15.553</v>
      </c>
      <c r="P14" s="77">
        <v>14.417</v>
      </c>
      <c r="Q14" s="77">
        <v>15.173</v>
      </c>
      <c r="R14" s="77">
        <v>15.153</v>
      </c>
      <c r="S14" s="77">
        <v>15.223</v>
      </c>
      <c r="T14" s="77">
        <v>23.123</v>
      </c>
      <c r="U14" s="77">
        <v>23.253</v>
      </c>
      <c r="V14" s="77">
        <v>23.713</v>
      </c>
    </row>
    <row r="15" spans="1:22" ht="23.25" customHeight="1">
      <c r="A15" s="104">
        <v>2</v>
      </c>
      <c r="B15" s="101" t="s">
        <v>25</v>
      </c>
      <c r="C15" s="17" t="s">
        <v>24</v>
      </c>
      <c r="D15" s="21"/>
      <c r="E15" s="21"/>
      <c r="F15" s="99">
        <f>SUM(G15:J15)</f>
        <v>20.317</v>
      </c>
      <c r="G15" s="99">
        <f>SUM(K15:M15)</f>
        <v>7.24</v>
      </c>
      <c r="H15" s="99">
        <f>SUM(N15:P15)</f>
        <v>2.6510000000000002</v>
      </c>
      <c r="I15" s="99">
        <f>SUM(Q15:S15)</f>
        <v>3.7410000000000005</v>
      </c>
      <c r="J15" s="99">
        <f>SUM(T15:V15)</f>
        <v>6.6850000000000005</v>
      </c>
      <c r="K15" s="99">
        <v>2.525</v>
      </c>
      <c r="L15" s="99">
        <v>2.714</v>
      </c>
      <c r="M15" s="99">
        <v>2.001</v>
      </c>
      <c r="N15" s="99">
        <v>1.09</v>
      </c>
      <c r="O15" s="99">
        <v>0.807</v>
      </c>
      <c r="P15" s="99">
        <v>0.754</v>
      </c>
      <c r="Q15" s="99">
        <v>1.205</v>
      </c>
      <c r="R15" s="99">
        <v>1.006</v>
      </c>
      <c r="S15" s="99">
        <v>1.53</v>
      </c>
      <c r="T15" s="99">
        <v>2.179</v>
      </c>
      <c r="U15" s="99">
        <v>1.907</v>
      </c>
      <c r="V15" s="99">
        <v>2.599</v>
      </c>
    </row>
    <row r="16" spans="1:22" ht="21" customHeight="1">
      <c r="A16" s="104"/>
      <c r="B16" s="102"/>
      <c r="C16" s="19" t="s">
        <v>67</v>
      </c>
      <c r="D16" s="22"/>
      <c r="E16" s="22"/>
      <c r="F16" s="80">
        <f>SUM(G16:J16)/4</f>
        <v>2.73</v>
      </c>
      <c r="G16" s="80">
        <f>SUM(K16:M16)/3</f>
        <v>3.893333333333333</v>
      </c>
      <c r="H16" s="80">
        <f>SUM(N16:P16)/3</f>
        <v>1.4233333333333331</v>
      </c>
      <c r="I16" s="80">
        <f>SUM(Q16:S16)/3</f>
        <v>2.033333333333333</v>
      </c>
      <c r="J16" s="80">
        <f>SUM(T16:V16)/3</f>
        <v>3.5700000000000003</v>
      </c>
      <c r="K16" s="81">
        <v>4.07</v>
      </c>
      <c r="L16" s="81">
        <v>4.38</v>
      </c>
      <c r="M16" s="81">
        <v>3.23</v>
      </c>
      <c r="N16" s="81">
        <v>1.75</v>
      </c>
      <c r="O16" s="81">
        <v>1.31</v>
      </c>
      <c r="P16" s="81">
        <v>1.21</v>
      </c>
      <c r="Q16" s="81">
        <v>2</v>
      </c>
      <c r="R16" s="81">
        <v>1.63</v>
      </c>
      <c r="S16" s="81">
        <v>2.47</v>
      </c>
      <c r="T16" s="82">
        <v>3.52</v>
      </c>
      <c r="U16" s="82">
        <v>2.99</v>
      </c>
      <c r="V16" s="82">
        <v>4.2</v>
      </c>
    </row>
    <row r="17" spans="1:22" ht="23.25" customHeight="1">
      <c r="A17" s="16">
        <v>3</v>
      </c>
      <c r="B17" s="46" t="s">
        <v>26</v>
      </c>
      <c r="C17" s="19" t="s">
        <v>0</v>
      </c>
      <c r="D17" s="23"/>
      <c r="E17" s="23"/>
      <c r="F17" s="83">
        <f aca="true" t="shared" si="0" ref="F17:K17">SUM(F15/F13)</f>
        <v>0.1394995948970764</v>
      </c>
      <c r="G17" s="83">
        <f t="shared" si="0"/>
        <v>0.1716778905434886</v>
      </c>
      <c r="H17" s="83">
        <f t="shared" si="0"/>
        <v>0.0860434923726063</v>
      </c>
      <c r="I17" s="83">
        <f t="shared" si="0"/>
        <v>0.12005776636713736</v>
      </c>
      <c r="J17" s="83">
        <f t="shared" si="0"/>
        <v>0.16108433734939762</v>
      </c>
      <c r="K17" s="75">
        <f t="shared" si="0"/>
        <v>0.17593366778149386</v>
      </c>
      <c r="L17" s="75">
        <f aca="true" t="shared" si="1" ref="L17:V17">SUM(L15/L13)</f>
        <v>0.18652920962199313</v>
      </c>
      <c r="M17" s="75">
        <f t="shared" si="1"/>
        <v>0.1507912584777694</v>
      </c>
      <c r="N17" s="75">
        <f t="shared" si="1"/>
        <v>0.09445407279029464</v>
      </c>
      <c r="O17" s="75">
        <f t="shared" si="1"/>
        <v>0.08336776859504133</v>
      </c>
      <c r="P17" s="75">
        <f t="shared" si="1"/>
        <v>0.0786235662148071</v>
      </c>
      <c r="Q17" s="75">
        <f t="shared" si="1"/>
        <v>0.1181372549019608</v>
      </c>
      <c r="R17" s="75">
        <f t="shared" si="1"/>
        <v>0.09608404966571155</v>
      </c>
      <c r="S17" s="75">
        <f t="shared" si="1"/>
        <v>0.14585319351763584</v>
      </c>
      <c r="T17" s="75">
        <f t="shared" si="1"/>
        <v>0.16970404984423676</v>
      </c>
      <c r="U17" s="75">
        <f t="shared" si="1"/>
        <v>0.14284644194756554</v>
      </c>
      <c r="V17" s="75">
        <f t="shared" si="1"/>
        <v>0.16975832789026782</v>
      </c>
    </row>
    <row r="18" spans="1:22" ht="29.25" customHeight="1">
      <c r="A18" s="104">
        <v>4</v>
      </c>
      <c r="B18" s="101" t="s">
        <v>36</v>
      </c>
      <c r="C18" s="17" t="s">
        <v>24</v>
      </c>
      <c r="D18" s="24">
        <f>D21+D27+D29</f>
        <v>0</v>
      </c>
      <c r="E18" s="24">
        <f>E21+E27+E29</f>
        <v>0</v>
      </c>
      <c r="F18" s="79">
        <f>SUM(G18:J18)</f>
        <v>125.325</v>
      </c>
      <c r="G18" s="79">
        <f>SUM(K18:M18)</f>
        <v>34.932</v>
      </c>
      <c r="H18" s="79">
        <f>SUM(N18:P18)</f>
        <v>28.159</v>
      </c>
      <c r="I18" s="79">
        <f>SUM(Q18:S18)</f>
        <v>27.419</v>
      </c>
      <c r="J18" s="79">
        <f>SUM(T18:V18)</f>
        <v>34.815</v>
      </c>
      <c r="K18" s="79">
        <f>SUM(K13-K15)</f>
        <v>11.827</v>
      </c>
      <c r="L18" s="79">
        <f aca="true" t="shared" si="2" ref="L18:V18">SUM(L13-L15)</f>
        <v>11.836</v>
      </c>
      <c r="M18" s="79">
        <f t="shared" si="2"/>
        <v>11.269</v>
      </c>
      <c r="N18" s="79">
        <f t="shared" si="2"/>
        <v>10.45</v>
      </c>
      <c r="O18" s="79">
        <f t="shared" si="2"/>
        <v>8.873</v>
      </c>
      <c r="P18" s="79">
        <f t="shared" si="2"/>
        <v>8.836</v>
      </c>
      <c r="Q18" s="79">
        <f t="shared" si="2"/>
        <v>8.995</v>
      </c>
      <c r="R18" s="79">
        <f t="shared" si="2"/>
        <v>9.464</v>
      </c>
      <c r="S18" s="79">
        <f t="shared" si="2"/>
        <v>8.96</v>
      </c>
      <c r="T18" s="79">
        <f t="shared" si="2"/>
        <v>10.661</v>
      </c>
      <c r="U18" s="79">
        <f t="shared" si="2"/>
        <v>11.443</v>
      </c>
      <c r="V18" s="79">
        <f t="shared" si="2"/>
        <v>12.711</v>
      </c>
    </row>
    <row r="19" spans="1:22" ht="27" customHeight="1">
      <c r="A19" s="104"/>
      <c r="B19" s="102"/>
      <c r="C19" s="19" t="s">
        <v>67</v>
      </c>
      <c r="D19" s="25"/>
      <c r="E19" s="25"/>
      <c r="F19" s="85">
        <f>SUM(G19:J19)/4</f>
        <v>16.84</v>
      </c>
      <c r="G19" s="85">
        <f>SUM(K19:M19)/3</f>
        <v>20.05966666666667</v>
      </c>
      <c r="H19" s="85">
        <f>SUM(N19:P19)/3</f>
        <v>14.357666666666667</v>
      </c>
      <c r="I19" s="85">
        <f>SUM(Q19:S19)/3</f>
        <v>13.149666666666667</v>
      </c>
      <c r="J19" s="85">
        <f>SUM(T19:V19)/3</f>
        <v>19.793000000000003</v>
      </c>
      <c r="K19" s="79">
        <v>20.463</v>
      </c>
      <c r="L19" s="79">
        <v>19.383</v>
      </c>
      <c r="M19" s="79">
        <v>20.333</v>
      </c>
      <c r="N19" s="79">
        <v>15.623</v>
      </c>
      <c r="O19" s="79">
        <v>14.243</v>
      </c>
      <c r="P19" s="79">
        <v>13.207</v>
      </c>
      <c r="Q19" s="79">
        <v>13.173</v>
      </c>
      <c r="R19" s="79">
        <v>13.523</v>
      </c>
      <c r="S19" s="79">
        <v>12.753</v>
      </c>
      <c r="T19" s="79">
        <v>19.603</v>
      </c>
      <c r="U19" s="79">
        <v>20.263</v>
      </c>
      <c r="V19" s="79">
        <v>19.513</v>
      </c>
    </row>
    <row r="20" spans="1:22" ht="21" customHeight="1">
      <c r="A20" s="16"/>
      <c r="B20" s="46" t="s">
        <v>27</v>
      </c>
      <c r="C20" s="19"/>
      <c r="D20" s="25"/>
      <c r="E20" s="25"/>
      <c r="F20" s="85"/>
      <c r="G20" s="85"/>
      <c r="H20" s="85"/>
      <c r="I20" s="85"/>
      <c r="J20" s="85"/>
      <c r="K20" s="84"/>
      <c r="L20" s="84"/>
      <c r="M20" s="84"/>
      <c r="N20" s="84"/>
      <c r="O20" s="84"/>
      <c r="P20" s="84"/>
      <c r="Q20" s="84"/>
      <c r="R20" s="84"/>
      <c r="S20" s="84"/>
      <c r="T20" s="85"/>
      <c r="U20" s="85"/>
      <c r="V20" s="85"/>
    </row>
    <row r="21" spans="1:22" ht="29.25" customHeight="1">
      <c r="A21" s="103" t="s">
        <v>2</v>
      </c>
      <c r="B21" s="105" t="s">
        <v>28</v>
      </c>
      <c r="C21" s="17" t="s">
        <v>24</v>
      </c>
      <c r="D21" s="26"/>
      <c r="E21" s="26"/>
      <c r="F21" s="100">
        <f>SUM(G21:J21)</f>
        <v>123.16499999999999</v>
      </c>
      <c r="G21" s="100">
        <f>SUM(K21:M21)</f>
        <v>34.152</v>
      </c>
      <c r="H21" s="100">
        <f>SUM(N21:P21)</f>
        <v>27.859</v>
      </c>
      <c r="I21" s="100">
        <f>SUM(Q21:S21)</f>
        <v>27.119</v>
      </c>
      <c r="J21" s="100">
        <f>SUM(T21:V21)</f>
        <v>34.035000000000004</v>
      </c>
      <c r="K21" s="79">
        <f>SUM(K18-K23)</f>
        <v>11.487</v>
      </c>
      <c r="L21" s="79">
        <f aca="true" t="shared" si="3" ref="L21:V21">SUM(L18-L23)</f>
        <v>11.516</v>
      </c>
      <c r="M21" s="79">
        <f t="shared" si="3"/>
        <v>11.149000000000001</v>
      </c>
      <c r="N21" s="79">
        <f t="shared" si="3"/>
        <v>10.34</v>
      </c>
      <c r="O21" s="79">
        <f t="shared" si="3"/>
        <v>8.773</v>
      </c>
      <c r="P21" s="79">
        <f t="shared" si="3"/>
        <v>8.746</v>
      </c>
      <c r="Q21" s="79">
        <f t="shared" si="3"/>
        <v>8.905</v>
      </c>
      <c r="R21" s="79">
        <f t="shared" si="3"/>
        <v>9.364</v>
      </c>
      <c r="S21" s="79">
        <f t="shared" si="3"/>
        <v>8.850000000000001</v>
      </c>
      <c r="T21" s="79">
        <f t="shared" si="3"/>
        <v>10.541</v>
      </c>
      <c r="U21" s="79">
        <f t="shared" si="3"/>
        <v>11.123</v>
      </c>
      <c r="V21" s="79">
        <f t="shared" si="3"/>
        <v>12.371</v>
      </c>
    </row>
    <row r="22" spans="1:22" ht="23.25" customHeight="1">
      <c r="A22" s="104"/>
      <c r="B22" s="106"/>
      <c r="C22" s="19" t="s">
        <v>67</v>
      </c>
      <c r="D22" s="27"/>
      <c r="E22" s="27"/>
      <c r="F22" s="85">
        <f>SUM(G22:J22)/4</f>
        <v>16.427500000000002</v>
      </c>
      <c r="G22" s="85">
        <f>SUM(K22:M22)/3</f>
        <v>19.459666666666667</v>
      </c>
      <c r="H22" s="85">
        <f>SUM(N22:P22)/3</f>
        <v>14.107666666666667</v>
      </c>
      <c r="I22" s="85">
        <f>SUM(Q22:S22)/3</f>
        <v>12.919666666666666</v>
      </c>
      <c r="J22" s="85">
        <f>SUM(T22:V22)/3</f>
        <v>19.223000000000003</v>
      </c>
      <c r="K22" s="84">
        <f>SUM(K19-K24)</f>
        <v>19.813000000000002</v>
      </c>
      <c r="L22" s="84">
        <f aca="true" t="shared" si="4" ref="L22:V22">SUM(L19-L24)</f>
        <v>18.733</v>
      </c>
      <c r="M22" s="84">
        <f t="shared" si="4"/>
        <v>19.833</v>
      </c>
      <c r="N22" s="84">
        <f t="shared" si="4"/>
        <v>15.373</v>
      </c>
      <c r="O22" s="84">
        <f t="shared" si="4"/>
        <v>13.993</v>
      </c>
      <c r="P22" s="84">
        <f t="shared" si="4"/>
        <v>12.957</v>
      </c>
      <c r="Q22" s="84">
        <f t="shared" si="4"/>
        <v>12.943</v>
      </c>
      <c r="R22" s="84">
        <f t="shared" si="4"/>
        <v>13.293</v>
      </c>
      <c r="S22" s="84">
        <f t="shared" si="4"/>
        <v>12.523</v>
      </c>
      <c r="T22" s="84">
        <f t="shared" si="4"/>
        <v>19.103</v>
      </c>
      <c r="U22" s="84">
        <f t="shared" si="4"/>
        <v>19.713</v>
      </c>
      <c r="V22" s="84">
        <f t="shared" si="4"/>
        <v>18.853</v>
      </c>
    </row>
    <row r="23" spans="1:22" ht="29.25" customHeight="1">
      <c r="A23" s="104" t="s">
        <v>3</v>
      </c>
      <c r="B23" s="105" t="s">
        <v>29</v>
      </c>
      <c r="C23" s="17" t="s">
        <v>24</v>
      </c>
      <c r="D23" s="27"/>
      <c r="E23" s="27"/>
      <c r="F23" s="100">
        <f>SUM(G23:J23)</f>
        <v>2.16</v>
      </c>
      <c r="G23" s="100">
        <f>SUM(K23:M23)</f>
        <v>0.78</v>
      </c>
      <c r="H23" s="100">
        <f>SUM(N23:P23)</f>
        <v>0.30000000000000004</v>
      </c>
      <c r="I23" s="100">
        <f>SUM(Q23:S23)</f>
        <v>0.3</v>
      </c>
      <c r="J23" s="100">
        <f>SUM(T23:V23)</f>
        <v>0.78</v>
      </c>
      <c r="K23" s="99">
        <v>0.34</v>
      </c>
      <c r="L23" s="99">
        <v>0.32</v>
      </c>
      <c r="M23" s="99">
        <v>0.12</v>
      </c>
      <c r="N23" s="99">
        <v>0.11</v>
      </c>
      <c r="O23" s="99">
        <v>0.1</v>
      </c>
      <c r="P23" s="79">
        <v>0.09</v>
      </c>
      <c r="Q23" s="79">
        <v>0.09</v>
      </c>
      <c r="R23" s="79">
        <v>0.1</v>
      </c>
      <c r="S23" s="79">
        <v>0.11</v>
      </c>
      <c r="T23" s="100">
        <v>0.12</v>
      </c>
      <c r="U23" s="100">
        <v>0.32</v>
      </c>
      <c r="V23" s="100">
        <v>0.34</v>
      </c>
    </row>
    <row r="24" spans="1:22" ht="29.25" customHeight="1">
      <c r="A24" s="104"/>
      <c r="B24" s="106"/>
      <c r="C24" s="19" t="s">
        <v>67</v>
      </c>
      <c r="D24" s="27"/>
      <c r="E24" s="27"/>
      <c r="F24" s="85">
        <f>SUM(G24:J24)/4</f>
        <v>0.4125</v>
      </c>
      <c r="G24" s="85">
        <f>SUM(K24:M24)/3</f>
        <v>0.6</v>
      </c>
      <c r="H24" s="85">
        <f>SUM(N24:P24)/3</f>
        <v>0.25</v>
      </c>
      <c r="I24" s="85">
        <f>SUM(Q24:S24)/3</f>
        <v>0.23</v>
      </c>
      <c r="J24" s="85">
        <f>SUM(T24:V24)/3</f>
        <v>0.57</v>
      </c>
      <c r="K24" s="84">
        <v>0.65</v>
      </c>
      <c r="L24" s="84">
        <v>0.65</v>
      </c>
      <c r="M24" s="84">
        <v>0.5</v>
      </c>
      <c r="N24" s="84">
        <v>0.25</v>
      </c>
      <c r="O24" s="84">
        <v>0.25</v>
      </c>
      <c r="P24" s="84">
        <v>0.25</v>
      </c>
      <c r="Q24" s="84">
        <v>0.23</v>
      </c>
      <c r="R24" s="84">
        <v>0.23</v>
      </c>
      <c r="S24" s="84">
        <v>0.23</v>
      </c>
      <c r="T24" s="85">
        <v>0.5</v>
      </c>
      <c r="U24" s="85">
        <v>0.55</v>
      </c>
      <c r="V24" s="85">
        <v>0.66</v>
      </c>
    </row>
    <row r="25" spans="1:22" ht="25.5" customHeight="1">
      <c r="A25" s="104" t="s">
        <v>4</v>
      </c>
      <c r="B25" s="105" t="s">
        <v>30</v>
      </c>
      <c r="C25" s="17" t="s">
        <v>24</v>
      </c>
      <c r="D25" s="27"/>
      <c r="E25" s="27"/>
      <c r="F25" s="76"/>
      <c r="G25" s="76"/>
      <c r="H25" s="76"/>
      <c r="I25" s="76"/>
      <c r="J25" s="76"/>
      <c r="K25" s="74"/>
      <c r="L25" s="74"/>
      <c r="M25" s="74"/>
      <c r="N25" s="74"/>
      <c r="O25" s="74"/>
      <c r="P25" s="74"/>
      <c r="Q25" s="74"/>
      <c r="R25" s="74"/>
      <c r="S25" s="74"/>
      <c r="T25" s="76"/>
      <c r="U25" s="76"/>
      <c r="V25" s="76"/>
    </row>
    <row r="26" spans="1:22" ht="19.5" customHeight="1">
      <c r="A26" s="104"/>
      <c r="B26" s="106"/>
      <c r="C26" s="19" t="s">
        <v>67</v>
      </c>
      <c r="D26" s="27"/>
      <c r="E26" s="27"/>
      <c r="F26" s="76"/>
      <c r="G26" s="76"/>
      <c r="H26" s="76"/>
      <c r="I26" s="76"/>
      <c r="J26" s="76"/>
      <c r="K26" s="74"/>
      <c r="L26" s="74"/>
      <c r="M26" s="74"/>
      <c r="N26" s="74"/>
      <c r="O26" s="74"/>
      <c r="P26" s="74"/>
      <c r="Q26" s="74"/>
      <c r="R26" s="74"/>
      <c r="S26" s="74"/>
      <c r="T26" s="76"/>
      <c r="U26" s="76"/>
      <c r="V26" s="76"/>
    </row>
    <row r="27" spans="1:22" ht="24" customHeight="1">
      <c r="A27" s="104" t="s">
        <v>5</v>
      </c>
      <c r="B27" s="105" t="s">
        <v>31</v>
      </c>
      <c r="C27" s="17" t="s">
        <v>24</v>
      </c>
      <c r="D27" s="27"/>
      <c r="E27" s="27"/>
      <c r="F27" s="76"/>
      <c r="G27" s="76"/>
      <c r="H27" s="76"/>
      <c r="I27" s="76"/>
      <c r="J27" s="76"/>
      <c r="K27" s="74"/>
      <c r="L27" s="74"/>
      <c r="M27" s="74"/>
      <c r="N27" s="74"/>
      <c r="O27" s="74"/>
      <c r="P27" s="74"/>
      <c r="Q27" s="74"/>
      <c r="R27" s="74"/>
      <c r="S27" s="74"/>
      <c r="T27" s="76"/>
      <c r="U27" s="76"/>
      <c r="V27" s="76"/>
    </row>
    <row r="28" spans="1:22" ht="23.25" customHeight="1">
      <c r="A28" s="104"/>
      <c r="B28" s="106"/>
      <c r="C28" s="19" t="s">
        <v>67</v>
      </c>
      <c r="D28" s="27"/>
      <c r="E28" s="27"/>
      <c r="F28" s="76"/>
      <c r="G28" s="76"/>
      <c r="H28" s="76"/>
      <c r="I28" s="76"/>
      <c r="J28" s="76"/>
      <c r="K28" s="74"/>
      <c r="L28" s="74"/>
      <c r="M28" s="74"/>
      <c r="N28" s="74"/>
      <c r="O28" s="74"/>
      <c r="P28" s="74"/>
      <c r="Q28" s="74"/>
      <c r="R28" s="74"/>
      <c r="S28" s="74"/>
      <c r="T28" s="76"/>
      <c r="U28" s="76"/>
      <c r="V28" s="76"/>
    </row>
    <row r="29" spans="1:22" ht="29.25" customHeight="1">
      <c r="A29" s="104" t="s">
        <v>35</v>
      </c>
      <c r="B29" s="108" t="s">
        <v>51</v>
      </c>
      <c r="C29" s="17" t="s">
        <v>24</v>
      </c>
      <c r="D29" s="27"/>
      <c r="E29" s="27"/>
      <c r="F29" s="76"/>
      <c r="G29" s="76"/>
      <c r="H29" s="76"/>
      <c r="I29" s="76"/>
      <c r="J29" s="76"/>
      <c r="K29" s="74"/>
      <c r="L29" s="74"/>
      <c r="M29" s="74"/>
      <c r="N29" s="74"/>
      <c r="O29" s="74"/>
      <c r="P29" s="74"/>
      <c r="Q29" s="74"/>
      <c r="R29" s="74"/>
      <c r="S29" s="74"/>
      <c r="T29" s="76"/>
      <c r="U29" s="76"/>
      <c r="V29" s="76"/>
    </row>
    <row r="30" spans="1:22" ht="23.25" customHeight="1">
      <c r="A30" s="107"/>
      <c r="B30" s="109"/>
      <c r="C30" s="19" t="s">
        <v>53</v>
      </c>
      <c r="D30" s="27"/>
      <c r="E30" s="27"/>
      <c r="F30" s="76">
        <v>63</v>
      </c>
      <c r="G30" s="76">
        <v>63</v>
      </c>
      <c r="H30" s="76">
        <v>63</v>
      </c>
      <c r="I30" s="76">
        <v>63</v>
      </c>
      <c r="J30" s="76">
        <v>63</v>
      </c>
      <c r="K30" s="76">
        <v>63</v>
      </c>
      <c r="L30" s="76">
        <v>63</v>
      </c>
      <c r="M30" s="76">
        <v>63</v>
      </c>
      <c r="N30" s="76">
        <v>63</v>
      </c>
      <c r="O30" s="76">
        <v>63</v>
      </c>
      <c r="P30" s="76">
        <v>63</v>
      </c>
      <c r="Q30" s="76">
        <v>63</v>
      </c>
      <c r="R30" s="76">
        <v>63</v>
      </c>
      <c r="S30" s="76">
        <v>63</v>
      </c>
      <c r="T30" s="76">
        <v>63</v>
      </c>
      <c r="U30" s="76">
        <v>63</v>
      </c>
      <c r="V30" s="76">
        <v>63</v>
      </c>
    </row>
    <row r="31" spans="1:22" ht="18.75" customHeight="1">
      <c r="A31" s="91" t="s">
        <v>37</v>
      </c>
      <c r="B31" s="92" t="s">
        <v>60</v>
      </c>
      <c r="C31" s="89" t="s">
        <v>54</v>
      </c>
      <c r="D31" s="34"/>
      <c r="E31" s="34"/>
      <c r="F31" s="95"/>
      <c r="G31" s="96"/>
      <c r="H31" s="96"/>
      <c r="I31" s="96"/>
      <c r="J31" s="96"/>
      <c r="K31" s="110">
        <v>1140.98</v>
      </c>
      <c r="L31" s="111"/>
      <c r="M31" s="111"/>
      <c r="N31" s="111"/>
      <c r="O31" s="111"/>
      <c r="P31" s="112"/>
      <c r="Q31" s="110">
        <v>1140.98</v>
      </c>
      <c r="R31" s="111"/>
      <c r="S31" s="111"/>
      <c r="T31" s="111"/>
      <c r="U31" s="111"/>
      <c r="V31" s="112"/>
    </row>
    <row r="32" spans="1:22" ht="18.75" customHeight="1">
      <c r="A32" s="90"/>
      <c r="B32" s="47"/>
      <c r="C32" s="35" t="s">
        <v>41</v>
      </c>
      <c r="D32" s="8"/>
      <c r="E32" s="8"/>
      <c r="F32" s="97"/>
      <c r="G32" s="98"/>
      <c r="H32" s="98"/>
      <c r="I32" s="98"/>
      <c r="J32" s="98"/>
      <c r="K32" s="113"/>
      <c r="L32" s="114"/>
      <c r="M32" s="114"/>
      <c r="N32" s="114"/>
      <c r="O32" s="114"/>
      <c r="P32" s="115"/>
      <c r="Q32" s="113"/>
      <c r="R32" s="114"/>
      <c r="S32" s="114"/>
      <c r="T32" s="114"/>
      <c r="U32" s="114"/>
      <c r="V32" s="115"/>
    </row>
    <row r="33" spans="1:23" ht="20.25">
      <c r="A33" s="50" t="s">
        <v>38</v>
      </c>
      <c r="B33" s="48" t="s">
        <v>44</v>
      </c>
      <c r="C33" s="51" t="s">
        <v>50</v>
      </c>
      <c r="D33" s="49"/>
      <c r="E33" s="49"/>
      <c r="F33" s="71">
        <f>SUM(G33:J33)</f>
        <v>142993.3185</v>
      </c>
      <c r="G33" s="71">
        <f>SUM(K33:M33)</f>
        <v>39856.71336</v>
      </c>
      <c r="H33" s="71">
        <f>SUM(N33:P33)</f>
        <v>32128.85582</v>
      </c>
      <c r="I33" s="71">
        <f>SUM(Q33:S33)</f>
        <v>31284.53062</v>
      </c>
      <c r="J33" s="71">
        <f>SUM(T33:V33)</f>
        <v>39723.2187</v>
      </c>
      <c r="K33" s="72">
        <f>SUM(K31*K18)</f>
        <v>13494.37046</v>
      </c>
      <c r="L33" s="72">
        <f>SUM(L18*K31)</f>
        <v>13504.639280000001</v>
      </c>
      <c r="M33" s="72">
        <f>SUM(M18*K31)</f>
        <v>12857.70362</v>
      </c>
      <c r="N33" s="72">
        <f>SUM(N18*K31)</f>
        <v>11923.241</v>
      </c>
      <c r="O33" s="72">
        <f>SUM(O18*K31)</f>
        <v>10123.91554</v>
      </c>
      <c r="P33" s="72">
        <f>SUM(P18*K31)</f>
        <v>10081.69928</v>
      </c>
      <c r="Q33" s="72">
        <f>SUM(Q18*Q31)</f>
        <v>10263.115099999999</v>
      </c>
      <c r="R33" s="72">
        <f>SUM(R18*Q31)</f>
        <v>10798.23472</v>
      </c>
      <c r="S33" s="72">
        <f>SUM(S18*Q31)</f>
        <v>10223.180800000002</v>
      </c>
      <c r="T33" s="71">
        <f>SUM(T18*Q31)</f>
        <v>12163.98778</v>
      </c>
      <c r="U33" s="71">
        <f>SUM(U18*Q31)</f>
        <v>13056.23414</v>
      </c>
      <c r="V33" s="71">
        <f>SUM(V18*Q31)</f>
        <v>14502.996780000001</v>
      </c>
      <c r="W33" s="37"/>
    </row>
    <row r="34" spans="1:22" ht="18.75">
      <c r="A34" s="16" t="s">
        <v>39</v>
      </c>
      <c r="B34" s="48" t="s">
        <v>42</v>
      </c>
      <c r="C34" s="36" t="s">
        <v>50</v>
      </c>
      <c r="D34" s="33"/>
      <c r="E34" s="33"/>
      <c r="F34" s="73">
        <f aca="true" t="shared" si="5" ref="F34:V34">SUM(F33*18%)</f>
        <v>25738.797329999998</v>
      </c>
      <c r="G34" s="73">
        <f t="shared" si="5"/>
        <v>7174.2084048</v>
      </c>
      <c r="H34" s="73">
        <f t="shared" si="5"/>
        <v>5783.1940476</v>
      </c>
      <c r="I34" s="73">
        <f t="shared" si="5"/>
        <v>5631.2155116</v>
      </c>
      <c r="J34" s="73">
        <f t="shared" si="5"/>
        <v>7150.179365999999</v>
      </c>
      <c r="K34" s="73">
        <f t="shared" si="5"/>
        <v>2428.9866828</v>
      </c>
      <c r="L34" s="73">
        <f t="shared" si="5"/>
        <v>2430.8350704</v>
      </c>
      <c r="M34" s="73">
        <f t="shared" si="5"/>
        <v>2314.3866516</v>
      </c>
      <c r="N34" s="73">
        <f t="shared" si="5"/>
        <v>2146.18338</v>
      </c>
      <c r="O34" s="73">
        <f t="shared" si="5"/>
        <v>1822.3047972</v>
      </c>
      <c r="P34" s="73">
        <f t="shared" si="5"/>
        <v>1814.7058704</v>
      </c>
      <c r="Q34" s="73">
        <f t="shared" si="5"/>
        <v>1847.3607179999997</v>
      </c>
      <c r="R34" s="73">
        <f t="shared" si="5"/>
        <v>1943.6822496</v>
      </c>
      <c r="S34" s="73">
        <f t="shared" si="5"/>
        <v>1840.1725440000002</v>
      </c>
      <c r="T34" s="73">
        <f t="shared" si="5"/>
        <v>2189.5178004</v>
      </c>
      <c r="U34" s="73">
        <f t="shared" si="5"/>
        <v>2350.1221452</v>
      </c>
      <c r="V34" s="73">
        <f t="shared" si="5"/>
        <v>2610.5394204</v>
      </c>
    </row>
    <row r="35" spans="1:22" ht="18.75">
      <c r="A35" s="16" t="s">
        <v>52</v>
      </c>
      <c r="B35" s="48" t="s">
        <v>43</v>
      </c>
      <c r="C35" s="36" t="s">
        <v>50</v>
      </c>
      <c r="D35" s="33"/>
      <c r="E35" s="33"/>
      <c r="F35" s="71">
        <f>SUM(F33+F34)</f>
        <v>168732.11583</v>
      </c>
      <c r="G35" s="71">
        <f aca="true" t="shared" si="6" ref="G35:V35">SUM(G33+G34)</f>
        <v>47030.921764800005</v>
      </c>
      <c r="H35" s="71">
        <f t="shared" si="6"/>
        <v>37912.0498676</v>
      </c>
      <c r="I35" s="71">
        <f t="shared" si="6"/>
        <v>36915.746131600004</v>
      </c>
      <c r="J35" s="71">
        <f t="shared" si="6"/>
        <v>46873.398065999994</v>
      </c>
      <c r="K35" s="71">
        <f t="shared" si="6"/>
        <v>15923.3571428</v>
      </c>
      <c r="L35" s="71">
        <f t="shared" si="6"/>
        <v>15935.474350400002</v>
      </c>
      <c r="M35" s="71">
        <f t="shared" si="6"/>
        <v>15172.0902716</v>
      </c>
      <c r="N35" s="71">
        <f t="shared" si="6"/>
        <v>14069.42438</v>
      </c>
      <c r="O35" s="71">
        <f t="shared" si="6"/>
        <v>11946.2203372</v>
      </c>
      <c r="P35" s="71">
        <f t="shared" si="6"/>
        <v>11896.405150400002</v>
      </c>
      <c r="Q35" s="71">
        <f t="shared" si="6"/>
        <v>12110.475817999999</v>
      </c>
      <c r="R35" s="71">
        <f t="shared" si="6"/>
        <v>12741.9169696</v>
      </c>
      <c r="S35" s="71">
        <f t="shared" si="6"/>
        <v>12063.353344000003</v>
      </c>
      <c r="T35" s="71">
        <f t="shared" si="6"/>
        <v>14353.5055804</v>
      </c>
      <c r="U35" s="71">
        <f t="shared" si="6"/>
        <v>15406.3562852</v>
      </c>
      <c r="V35" s="71">
        <f t="shared" si="6"/>
        <v>17113.5362004</v>
      </c>
    </row>
    <row r="36" ht="46.5" customHeight="1"/>
    <row r="37" spans="1:19" s="52" customFormat="1" ht="20.25">
      <c r="A37" s="66"/>
      <c r="B37" s="52" t="s">
        <v>40</v>
      </c>
      <c r="F37" s="67"/>
      <c r="G37" s="67"/>
      <c r="H37" s="67"/>
      <c r="I37" s="67"/>
      <c r="J37" s="67"/>
      <c r="K37" s="68"/>
      <c r="L37" s="68"/>
      <c r="M37" s="68"/>
      <c r="N37" s="68"/>
      <c r="O37" s="68"/>
      <c r="P37" s="68"/>
      <c r="Q37" s="68"/>
      <c r="R37" s="68"/>
      <c r="S37" s="68" t="s">
        <v>32</v>
      </c>
    </row>
    <row r="38" spans="1:19" s="52" customFormat="1" ht="20.25">
      <c r="A38" s="66"/>
      <c r="K38" s="68"/>
      <c r="L38" s="68"/>
      <c r="M38" s="68"/>
      <c r="N38" s="68"/>
      <c r="O38" s="68"/>
      <c r="P38" s="68"/>
      <c r="Q38" s="68"/>
      <c r="R38" s="68"/>
      <c r="S38" s="68"/>
    </row>
    <row r="39" spans="1:21" s="52" customFormat="1" ht="20.25">
      <c r="A39" s="66"/>
      <c r="B39" s="69"/>
      <c r="K39" s="68"/>
      <c r="L39" s="68"/>
      <c r="M39" s="68"/>
      <c r="N39" s="68"/>
      <c r="O39" s="68"/>
      <c r="P39" s="68"/>
      <c r="Q39" s="68"/>
      <c r="R39" s="68"/>
      <c r="S39" s="70"/>
      <c r="T39" s="69"/>
      <c r="U39" s="69"/>
    </row>
    <row r="40" spans="1:19" s="52" customFormat="1" ht="20.25">
      <c r="A40" s="66"/>
      <c r="K40" s="68"/>
      <c r="L40" s="68"/>
      <c r="M40" s="68"/>
      <c r="N40" s="68"/>
      <c r="O40" s="68"/>
      <c r="P40" s="68"/>
      <c r="Q40" s="68"/>
      <c r="R40" s="68"/>
      <c r="S40" s="68"/>
    </row>
  </sheetData>
  <sheetProtection/>
  <mergeCells count="19">
    <mergeCell ref="A29:A30"/>
    <mergeCell ref="B29:B30"/>
    <mergeCell ref="K31:P32"/>
    <mergeCell ref="Q31:V32"/>
    <mergeCell ref="A10:V10"/>
    <mergeCell ref="A13:A14"/>
    <mergeCell ref="B13:B14"/>
    <mergeCell ref="A15:A16"/>
    <mergeCell ref="B15:B16"/>
    <mergeCell ref="A18:A19"/>
    <mergeCell ref="B18:B19"/>
    <mergeCell ref="A21:A22"/>
    <mergeCell ref="B21:B22"/>
    <mergeCell ref="A23:A24"/>
    <mergeCell ref="B23:B24"/>
    <mergeCell ref="A27:A28"/>
    <mergeCell ref="B27:B28"/>
    <mergeCell ref="A25:A26"/>
    <mergeCell ref="B25:B26"/>
  </mergeCells>
  <printOptions/>
  <pageMargins left="0.1968503937007874" right="0.1968503937007874" top="0.1968503937007874" bottom="0.11811023622047245" header="0.11811023622047245" footer="0"/>
  <pageSetup horizontalDpi="600" verticalDpi="600" orientation="landscape" paperSize="9" scale="50" r:id="rId1"/>
  <headerFooter alignWithMargins="0">
    <oddFooter>&amp;L&amp;"Arial Cyr,курсив"полезный отпуск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AL</cp:lastModifiedBy>
  <cp:lastPrinted>2014-01-29T04:57:06Z</cp:lastPrinted>
  <dcterms:created xsi:type="dcterms:W3CDTF">2006-01-18T06:59:27Z</dcterms:created>
  <dcterms:modified xsi:type="dcterms:W3CDTF">2014-02-07T11:35:48Z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-923955546</vt:i4>
  </property>
  <property fmtid="{D5CDD505-2E9C-101B-9397-08002B2CF9AE}" pid="3" name="_EmailSubject">
    <vt:lpwstr>Договор с Тулэнерго</vt:lpwstr>
  </property>
  <property fmtid="{D5CDD505-2E9C-101B-9397-08002B2CF9AE}" pid="4" name="_AuthorEmail">
    <vt:lpwstr>I.Konushkin@megapolis-legal.ru</vt:lpwstr>
  </property>
  <property fmtid="{D5CDD505-2E9C-101B-9397-08002B2CF9AE}" pid="5" name="_AuthorEmailDisplayName">
    <vt:lpwstr>Конушкин Игорь</vt:lpwstr>
  </property>
  <property fmtid="{D5CDD505-2E9C-101B-9397-08002B2CF9AE}" pid="6" name="_ReviewingToolsShownOnce">
    <vt:lpwstr/>
  </property>
</Properties>
</file>